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项目预算\2020资金文件收集\项目总预算\"/>
    </mc:Choice>
  </mc:AlternateContent>
  <xr:revisionPtr revIDLastSave="0" documentId="13_ncr:1_{27DBD55E-5C86-42E2-BFFD-FAE3A278AF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分类 打印版" sheetId="1" r:id="rId1"/>
  </sheets>
  <definedNames>
    <definedName name="_xlnm.Print_Area" localSheetId="0">'分类 打印版'!$A$1:$K$37</definedName>
    <definedName name="_xlnm.Print_Titles" localSheetId="0">'分类 打印版'!$1:$4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G19" i="1"/>
  <c r="F5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1" i="1"/>
  <c r="F32" i="1"/>
  <c r="E32" i="1" s="1"/>
  <c r="F33" i="1"/>
  <c r="F34" i="1"/>
  <c r="F35" i="1"/>
  <c r="G10" i="1"/>
  <c r="G15" i="1"/>
  <c r="G23" i="1"/>
  <c r="G29" i="1"/>
  <c r="G36" i="1"/>
  <c r="H36" i="1"/>
  <c r="I36" i="1"/>
  <c r="I16" i="1"/>
  <c r="I5" i="1"/>
  <c r="F36" i="1" l="1"/>
  <c r="G37" i="1"/>
  <c r="J36" i="1"/>
  <c r="E35" i="1"/>
  <c r="E34" i="1"/>
  <c r="E33" i="1"/>
  <c r="E31" i="1"/>
  <c r="E30" i="1"/>
  <c r="J29" i="1"/>
  <c r="H29" i="1"/>
  <c r="E28" i="1"/>
  <c r="E27" i="1"/>
  <c r="E26" i="1"/>
  <c r="I25" i="1"/>
  <c r="E24" i="1"/>
  <c r="H23" i="1"/>
  <c r="F23" i="1" s="1"/>
  <c r="J22" i="1"/>
  <c r="J23" i="1" s="1"/>
  <c r="I22" i="1"/>
  <c r="I23" i="1" s="1"/>
  <c r="E22" i="1"/>
  <c r="E21" i="1"/>
  <c r="E20" i="1"/>
  <c r="E19" i="1"/>
  <c r="E18" i="1"/>
  <c r="E17" i="1"/>
  <c r="E16" i="1"/>
  <c r="J15" i="1"/>
  <c r="H15" i="1"/>
  <c r="I15" i="1"/>
  <c r="E13" i="1"/>
  <c r="E12" i="1"/>
  <c r="E11" i="1"/>
  <c r="J10" i="1"/>
  <c r="H10" i="1"/>
  <c r="F10" i="1" s="1"/>
  <c r="E9" i="1"/>
  <c r="E8" i="1"/>
  <c r="I7" i="1"/>
  <c r="I10" i="1" s="1"/>
  <c r="E7" i="1"/>
  <c r="E6" i="1"/>
  <c r="E5" i="1"/>
  <c r="J37" i="1" l="1"/>
  <c r="E10" i="1"/>
  <c r="E36" i="1"/>
  <c r="E15" i="1"/>
  <c r="H37" i="1"/>
  <c r="F37" i="1" s="1"/>
  <c r="E25" i="1"/>
  <c r="E29" i="1" s="1"/>
  <c r="E23" i="1"/>
  <c r="I29" i="1"/>
  <c r="G38" i="1" l="1"/>
  <c r="G42" i="1" s="1"/>
  <c r="E37" i="1"/>
  <c r="E42" i="1" s="1"/>
  <c r="I37" i="1"/>
  <c r="E39" i="1" l="1"/>
</calcChain>
</file>

<file path=xl/sharedStrings.xml><?xml version="1.0" encoding="utf-8"?>
<sst xmlns="http://schemas.openxmlformats.org/spreadsheetml/2006/main" count="114" uniqueCount="97">
  <si>
    <t>单位：万元</t>
  </si>
  <si>
    <t>序号</t>
  </si>
  <si>
    <t>项目分类</t>
  </si>
  <si>
    <t>项目名称</t>
  </si>
  <si>
    <t>责任单位</t>
  </si>
  <si>
    <t>财政投入扶贫资金</t>
  </si>
  <si>
    <t>2020年预算数</t>
  </si>
  <si>
    <t>结转资金安排</t>
  </si>
  <si>
    <t>备    注</t>
  </si>
  <si>
    <t>小计</t>
  </si>
  <si>
    <t>“三保障”工作</t>
  </si>
  <si>
    <t>贫困户危房改造补助资金</t>
  </si>
  <si>
    <t>住建局</t>
  </si>
  <si>
    <t>雨露计划</t>
  </si>
  <si>
    <t>扶贫办</t>
  </si>
  <si>
    <t>预计2020年雨露计划人数1103人，按3000元/人标准补助，约需331万元。</t>
  </si>
  <si>
    <t>贫困人口补充医疗保险金</t>
  </si>
  <si>
    <t>医疗保障局</t>
  </si>
  <si>
    <t>补充商业保险标准为200元/人·年，人数为73061人，2019年结余110万元，收回重新安排。</t>
  </si>
  <si>
    <t>补充商业保险标准为200元/人·年，人数为75470-1(重复)-18（外地参保）-2390（不享受政策）=73061人，补充商业保险金总额为73061×200=14612200元</t>
  </si>
  <si>
    <t>补充商业保险标准为200元/人·年，人数为73061人，2019年结余110万元，考虑2020年结余等因素，本级投入按73061×200-1100000-110000=12412200元预算。</t>
  </si>
  <si>
    <t>贫困人口基本医疗代缴</t>
  </si>
  <si>
    <t>农村安全饮水补助资金</t>
  </si>
  <si>
    <t>水利和湖泊局</t>
  </si>
  <si>
    <t>2020年预算1295万元，用于部分供水巩固提升工程市级配套。</t>
  </si>
  <si>
    <t>“三保障”工作小计</t>
  </si>
  <si>
    <t>产业扶贫</t>
  </si>
  <si>
    <t>小额扶贫贷款风险补偿金和贴息资金</t>
  </si>
  <si>
    <t>2019年初余额17583271.01元，划入存款利息56218.62元。2019年9月9日划出1500万元，2019年10月15日划入14322500元。2019年共贴息1444306.95元，划出代偿资金2400000元，现有余额13117682.68元,作为存量收回安排。2020年计划贴息311.77万元，风险补偿金1000万元。</t>
  </si>
  <si>
    <t>产业扶贫奖补资金</t>
  </si>
  <si>
    <t>农业农村局</t>
  </si>
  <si>
    <t>出台2020年产业扶贫奖补政策，加大奖补力度，预算奖补资金1050万元，主要用于农业产业扶贫奖补。</t>
  </si>
  <si>
    <t>贫困村产业扶持</t>
  </si>
  <si>
    <t>财政局</t>
  </si>
  <si>
    <t>村级光伏电站改造</t>
  </si>
  <si>
    <t>产业扶贫小计</t>
  </si>
  <si>
    <t>村基础设施建设</t>
  </si>
  <si>
    <t>2020年项目资金</t>
  </si>
  <si>
    <t>乡镇</t>
  </si>
  <si>
    <t>4803-48-185=4570</t>
  </si>
  <si>
    <t>村级公路建设安排</t>
  </si>
  <si>
    <t>交通运输局</t>
  </si>
  <si>
    <t>2019年预算安排1844万元（其中，追加预算1194万元），考虑新增非贫困村道路建设实际需求等因素，2020年预算安排1650万元</t>
  </si>
  <si>
    <t>扶贫工作与美丽乡村相结合项目</t>
  </si>
  <si>
    <t>国有贫困林场扶贫资金</t>
  </si>
  <si>
    <t>国有贫困农场扶贫资金</t>
  </si>
  <si>
    <t>蔣湖农场</t>
  </si>
  <si>
    <t>鄂财农发﹝2019﹞82号第一批资金安排用于国有贫困农场扶贫</t>
  </si>
  <si>
    <t>老区村等建设资金</t>
  </si>
  <si>
    <t>信息扶贫（宽带入户）</t>
  </si>
  <si>
    <t>经信局</t>
  </si>
  <si>
    <t>村基础设施建设小计</t>
  </si>
  <si>
    <t>构建长效脱贫机制</t>
  </si>
  <si>
    <t>基本养老金代缴</t>
  </si>
  <si>
    <t>人社局</t>
  </si>
  <si>
    <t>标准为100元/人·年。2020年将对16-59周岁的贫困人口（预计代缴建档立卡人数为41100人）实行养老保险代缴全覆盖，需资金411万元。</t>
  </si>
  <si>
    <t>防贫保（防止因病致贫保险）</t>
  </si>
  <si>
    <t>2019年预算597.85万元，实际支出437.85万元，结余160万元，作为存量收回。2020年预算437.85万元。</t>
  </si>
  <si>
    <t>勤劳脱贫光荣户奖励资金</t>
  </si>
  <si>
    <t>社保补助</t>
  </si>
  <si>
    <t>民政、医保</t>
  </si>
  <si>
    <t>残疾人无障碍改造补助</t>
  </si>
  <si>
    <t>残联</t>
  </si>
  <si>
    <t>构建长效脱贫机制小计</t>
  </si>
  <si>
    <t>其他项目投入</t>
  </si>
  <si>
    <t>项目管理费</t>
  </si>
  <si>
    <t>非贫困村“中国社会扶贫网”村级信息员通讯补助资金</t>
  </si>
  <si>
    <t>乡镇扶贫工作经费</t>
  </si>
  <si>
    <t>2019年预算安排130万元，为确保做好2020年的攻坚冲刺工作，建议安排160万元。</t>
  </si>
  <si>
    <t>精准扶贫培训经费</t>
  </si>
  <si>
    <t>与2019年预算持平。</t>
  </si>
  <si>
    <t>省内区域协作扶贫对口帮扶阳新县资金</t>
  </si>
  <si>
    <t>依据省区域文件精神和双方协议中帮扶资金逐年增加的原则，我市对阳新县2019年实际支付130万元，2020年预算150万元。</t>
  </si>
  <si>
    <t>合计</t>
  </si>
  <si>
    <t>其他项目投入小计</t>
    <phoneticPr fontId="5" type="noConversion"/>
  </si>
  <si>
    <t>本级预算130万元，上级资金520万元，预计支持13个贫困村发展产业，每个村项目为50万元（上级40万元，本级10万元）。</t>
    <phoneticPr fontId="5" type="noConversion"/>
  </si>
  <si>
    <t>省直驻村工作队经费</t>
    <phoneticPr fontId="5" type="noConversion"/>
  </si>
  <si>
    <t>中央</t>
    <phoneticPr fontId="5" type="noConversion"/>
  </si>
  <si>
    <t>省</t>
    <phoneticPr fontId="5" type="noConversion"/>
  </si>
  <si>
    <t>本级</t>
    <phoneticPr fontId="5" type="noConversion"/>
  </si>
  <si>
    <t>项目资金</t>
    <phoneticPr fontId="5" type="noConversion"/>
  </si>
  <si>
    <t>2020年度天门市财政扶贫投入预算明细</t>
    <phoneticPr fontId="5" type="noConversion"/>
  </si>
  <si>
    <t>领导签批</t>
    <phoneticPr fontId="5" type="noConversion"/>
  </si>
  <si>
    <t>自然资源和规划局</t>
    <phoneticPr fontId="5" type="noConversion"/>
  </si>
  <si>
    <t>2020年扶贫宽带续费补贴金额为18556×180=3340080元。2020年预计新增用户1000户，补贴金额为180000元。总投入3520080元。其中，上级财政部门农村互联网建设补贴专项资金2018年156万元、2019年159万元，市级财政专项投入37.008万元。</t>
    <phoneticPr fontId="5" type="noConversion"/>
  </si>
  <si>
    <t>2020年，省住建厅计划下达我市危房改造任务202户，中央及省级资金预计额度340万元（已下达224万元），建议市级配套资金361万元，鉴定费18.3万元。</t>
    <phoneticPr fontId="5" type="noConversion"/>
  </si>
  <si>
    <t>1.2020年建档立卡贫困人口扣减“六类”由其他部门全额代缴对象外，实施差异化代缴的一般贫困人口45825人，按照220元/人·年标准，共需代缴1008.15万元。2019年市财政已列专项资金969.482万元，已拨付959.288万元，余10.194万元，遗留问题资金32.956万元。
2.2019年动态调整后（11月30日），全市建档立卡贫困人口75469人，扣减“六类”由其他部门全额代缴对象外，2021年预计代缴1008.15万元（按代缴45825人，220元/人·年标准预算）。
3.2020年所需总投入=10.194+32.956+1008.15=1051.3万元。</t>
    <phoneticPr fontId="5" type="noConversion"/>
  </si>
  <si>
    <t>鄂财农发﹝2019﹞89号、市政府常务会议纪要﹝2019﹞16号</t>
    <phoneticPr fontId="5" type="noConversion"/>
  </si>
  <si>
    <t>1.上级资金：鄂财农发﹝2019﹞82号第一批上级资金总计3543万元，贫困农场100万元，贫困林场40万元，扶贫发展资金3403万元。鄂财农发﹝2020﹞16号第二批上级资金按照1515万元列支（中央资金1002万元，省级资金513万元）。
2.本级投入：考虑新增非贫困村基础设施建设需求、行政村合并政策落实及省定挂牌督战村等因素，市本级配套安排1410.87万元，较去年增加550.87万元。</t>
    <phoneticPr fontId="5" type="noConversion"/>
  </si>
  <si>
    <t>3个贫困村每个村上级补助300万元，市级补助100万元。</t>
    <phoneticPr fontId="5" type="noConversion"/>
  </si>
  <si>
    <t>2019年预算58万元，考虑老区建设工作实际，2020年适当增加投入，按68万元列支</t>
    <phoneticPr fontId="5" type="noConversion"/>
  </si>
  <si>
    <t>根据中央、省脱贫攻坚三年行动指导意见中“着力于激发贫困户内生动力”的要求，按20万元的预算列支。</t>
    <phoneticPr fontId="5" type="noConversion"/>
  </si>
  <si>
    <t>依据《湖北省农村扶贫工作条例》第40条规定列支预算。市级资金按照2019年投入15103万元的0.5%列支75万元，上级资金按照第一批资金3403万元，第二批资金1515万元的1%列支48万元（第一批实际列34万元，第二批实际列14万元）。资金主要用于项目管理和信息系统维护。</t>
    <phoneticPr fontId="5" type="noConversion"/>
  </si>
  <si>
    <t>2019年预算203.7万元，调整30万元用于光伏电站信息采集器采购，实际运行173.7万元。因54名村级信息员漏发补助资金，每人按3000元列支，需 16.2万元。2020年预按633名非贫困村信息员（每人4000元预算标准列支）需要253.2万元。需预算列支共计269.4万元。</t>
    <phoneticPr fontId="5" type="noConversion"/>
  </si>
  <si>
    <t>鄂财农发﹝2019﹞82号第一批资金安排用于国有贫困林场扶贫40万元，鄂财农发﹝2020﹞16号第二批资金安排24万元。</t>
    <phoneticPr fontId="5" type="noConversion"/>
  </si>
  <si>
    <t>鄂财农发﹝2020﹞16号安排，小板镇车灯村、岳口镇怀坡村、渔薪镇董塌村</t>
    <phoneticPr fontId="5" type="noConversion"/>
  </si>
  <si>
    <t>省定建档立卡贫困户重度残疾人家庭无障碍改造项目488户，户均6000元，省级补助3500元，地方配套2500元。其他项目管理费21.36万元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</si>
</sst>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宋体"/>
      <charset val="134"/>
    </font>
    <font>
      <sz val="11"/>
      <color theme="1"/>
      <name val="宋体"/>
      <family val="3"/>
      <charset val="134"/>
    </font>
    <font>
      <sz val="22"/>
      <color theme="1"/>
      <name val="方正小标宋简体"/>
      <family val="4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3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topLeftCell="A22" workbookViewId="0">
      <selection activeCell="P33" sqref="P33"/>
    </sheetView>
  </sheetViews>
  <sheetFormatPr defaultColWidth="9" defaultRowHeight="13.5" x14ac:dyDescent="0.15"/>
  <cols>
    <col min="1" max="1" width="4.5" style="1" customWidth="1"/>
    <col min="2" max="2" width="9" style="1" customWidth="1"/>
    <col min="3" max="3" width="20.625" style="2" customWidth="1"/>
    <col min="4" max="4" width="11.125" style="1" customWidth="1"/>
    <col min="5" max="5" width="10.875" style="1" customWidth="1"/>
    <col min="6" max="6" width="10.375" style="1" customWidth="1"/>
    <col min="7" max="7" width="11.125" style="3" customWidth="1"/>
    <col min="8" max="8" width="10.75" style="1" customWidth="1"/>
    <col min="9" max="9" width="10.75" style="3" customWidth="1"/>
    <col min="10" max="10" width="8.875" style="1" customWidth="1"/>
    <col min="11" max="11" width="64.75" style="3" customWidth="1"/>
    <col min="12" max="12" width="27.75" style="1" hidden="1" customWidth="1"/>
    <col min="13" max="13" width="12.375" style="1" hidden="1" customWidth="1"/>
    <col min="14" max="14" width="9.5" style="1" hidden="1" customWidth="1"/>
    <col min="15" max="15" width="9.5" style="1" customWidth="1"/>
    <col min="16" max="16384" width="9" style="1"/>
  </cols>
  <sheetData>
    <row r="1" spans="1:14" ht="28.5" x14ac:dyDescent="0.15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ht="14.25" x14ac:dyDescent="0.1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4" ht="25.5" customHeight="1" x14ac:dyDescent="0.15">
      <c r="A3" s="28" t="s">
        <v>1</v>
      </c>
      <c r="B3" s="28" t="s">
        <v>2</v>
      </c>
      <c r="C3" s="22" t="s">
        <v>3</v>
      </c>
      <c r="D3" s="22" t="s">
        <v>4</v>
      </c>
      <c r="E3" s="22" t="s">
        <v>5</v>
      </c>
      <c r="F3" s="24" t="s">
        <v>6</v>
      </c>
      <c r="G3" s="25"/>
      <c r="H3" s="25"/>
      <c r="I3" s="26"/>
      <c r="J3" s="22" t="s">
        <v>7</v>
      </c>
      <c r="K3" s="23" t="s">
        <v>8</v>
      </c>
    </row>
    <row r="4" spans="1:14" x14ac:dyDescent="0.15">
      <c r="A4" s="29"/>
      <c r="B4" s="29"/>
      <c r="C4" s="22"/>
      <c r="D4" s="22"/>
      <c r="E4" s="22"/>
      <c r="F4" s="4" t="s">
        <v>9</v>
      </c>
      <c r="G4" s="14" t="s">
        <v>77</v>
      </c>
      <c r="H4" s="4" t="s">
        <v>78</v>
      </c>
      <c r="I4" s="14" t="s">
        <v>79</v>
      </c>
      <c r="J4" s="22"/>
      <c r="K4" s="23"/>
    </row>
    <row r="5" spans="1:14" ht="33.950000000000003" customHeight="1" x14ac:dyDescent="0.15">
      <c r="A5" s="5">
        <v>1</v>
      </c>
      <c r="B5" s="28" t="s">
        <v>10</v>
      </c>
      <c r="C5" s="4" t="s">
        <v>11</v>
      </c>
      <c r="D5" s="4" t="s">
        <v>12</v>
      </c>
      <c r="E5" s="6">
        <f>F5+J5</f>
        <v>379.3</v>
      </c>
      <c r="F5" s="6">
        <f t="shared" ref="F5:F36" si="0">SUM(G5:I5)</f>
        <v>379.3</v>
      </c>
      <c r="G5" s="6"/>
      <c r="H5" s="6"/>
      <c r="I5" s="6">
        <f>318.3+61</f>
        <v>379.3</v>
      </c>
      <c r="J5" s="6"/>
      <c r="K5" s="9" t="s">
        <v>85</v>
      </c>
      <c r="N5" s="16"/>
    </row>
    <row r="6" spans="1:14" ht="33" customHeight="1" x14ac:dyDescent="0.15">
      <c r="A6" s="5">
        <v>2</v>
      </c>
      <c r="B6" s="30"/>
      <c r="C6" s="4" t="s">
        <v>13</v>
      </c>
      <c r="D6" s="4" t="s">
        <v>14</v>
      </c>
      <c r="E6" s="6">
        <f>F6+J6</f>
        <v>331</v>
      </c>
      <c r="F6" s="6">
        <f t="shared" si="0"/>
        <v>185</v>
      </c>
      <c r="G6" s="6"/>
      <c r="H6" s="6">
        <v>185</v>
      </c>
      <c r="I6" s="6"/>
      <c r="J6" s="6">
        <v>146</v>
      </c>
      <c r="K6" s="9" t="s">
        <v>15</v>
      </c>
      <c r="N6" s="1" t="s">
        <v>80</v>
      </c>
    </row>
    <row r="7" spans="1:14" ht="33" customHeight="1" x14ac:dyDescent="0.15">
      <c r="A7" s="5">
        <v>3</v>
      </c>
      <c r="B7" s="30"/>
      <c r="C7" s="4" t="s">
        <v>16</v>
      </c>
      <c r="D7" s="4" t="s">
        <v>17</v>
      </c>
      <c r="E7" s="6">
        <f>F7+J7</f>
        <v>1351.22</v>
      </c>
      <c r="F7" s="6">
        <f t="shared" si="0"/>
        <v>1351.22</v>
      </c>
      <c r="G7" s="6"/>
      <c r="H7" s="6"/>
      <c r="I7" s="6">
        <f>1351.22</f>
        <v>1351.22</v>
      </c>
      <c r="J7" s="6"/>
      <c r="K7" s="9" t="s">
        <v>18</v>
      </c>
      <c r="L7" s="10" t="s">
        <v>19</v>
      </c>
      <c r="M7" s="3" t="s">
        <v>20</v>
      </c>
    </row>
    <row r="8" spans="1:14" ht="104.1" customHeight="1" x14ac:dyDescent="0.15">
      <c r="A8" s="5">
        <v>4</v>
      </c>
      <c r="B8" s="30"/>
      <c r="C8" s="4" t="s">
        <v>21</v>
      </c>
      <c r="D8" s="4" t="s">
        <v>17</v>
      </c>
      <c r="E8" s="6">
        <f>F8+J8</f>
        <v>1051.3</v>
      </c>
      <c r="F8" s="6">
        <f t="shared" si="0"/>
        <v>1041.106</v>
      </c>
      <c r="G8" s="6"/>
      <c r="H8" s="6"/>
      <c r="I8" s="6">
        <v>1041.106</v>
      </c>
      <c r="J8" s="6">
        <v>10.194000000000001</v>
      </c>
      <c r="K8" s="9" t="s">
        <v>86</v>
      </c>
    </row>
    <row r="9" spans="1:14" ht="30.95" customHeight="1" x14ac:dyDescent="0.15">
      <c r="A9" s="5">
        <v>5</v>
      </c>
      <c r="B9" s="30"/>
      <c r="C9" s="4" t="s">
        <v>22</v>
      </c>
      <c r="D9" s="4" t="s">
        <v>23</v>
      </c>
      <c r="E9" s="6">
        <f>F9+J9</f>
        <v>1295</v>
      </c>
      <c r="F9" s="6">
        <f t="shared" si="0"/>
        <v>1295</v>
      </c>
      <c r="G9" s="6"/>
      <c r="H9" s="6"/>
      <c r="I9" s="6">
        <v>1295</v>
      </c>
      <c r="J9" s="6"/>
      <c r="K9" s="11" t="s">
        <v>24</v>
      </c>
    </row>
    <row r="10" spans="1:14" ht="24.95" customHeight="1" x14ac:dyDescent="0.15">
      <c r="A10" s="19" t="s">
        <v>25</v>
      </c>
      <c r="B10" s="20"/>
      <c r="C10" s="20"/>
      <c r="D10" s="21"/>
      <c r="E10" s="6">
        <f>SUM(E5:E9)</f>
        <v>4407.82</v>
      </c>
      <c r="F10" s="6">
        <f t="shared" si="0"/>
        <v>4251.6260000000002</v>
      </c>
      <c r="G10" s="6">
        <f>SUM(G5:G9)</f>
        <v>0</v>
      </c>
      <c r="H10" s="6">
        <f>SUM(H5:H9)</f>
        <v>185</v>
      </c>
      <c r="I10" s="6">
        <f>SUM(I5:I9)</f>
        <v>4066.6260000000002</v>
      </c>
      <c r="J10" s="6">
        <f>SUM(J5:J9)</f>
        <v>156.19399999999999</v>
      </c>
      <c r="K10" s="9"/>
    </row>
    <row r="11" spans="1:14" ht="79.5" customHeight="1" x14ac:dyDescent="0.15">
      <c r="A11" s="5">
        <v>6</v>
      </c>
      <c r="B11" s="28" t="s">
        <v>26</v>
      </c>
      <c r="C11" s="4" t="s">
        <v>27</v>
      </c>
      <c r="D11" s="4" t="s">
        <v>14</v>
      </c>
      <c r="E11" s="6">
        <f>F11+J11</f>
        <v>1311.77</v>
      </c>
      <c r="F11" s="6">
        <f t="shared" si="0"/>
        <v>1311.77</v>
      </c>
      <c r="G11" s="6"/>
      <c r="H11" s="6"/>
      <c r="I11" s="6">
        <v>1311.77</v>
      </c>
      <c r="J11" s="6"/>
      <c r="K11" s="9" t="s">
        <v>28</v>
      </c>
    </row>
    <row r="12" spans="1:14" ht="39" customHeight="1" x14ac:dyDescent="0.15">
      <c r="A12" s="5">
        <v>7</v>
      </c>
      <c r="B12" s="30"/>
      <c r="C12" s="4" t="s">
        <v>29</v>
      </c>
      <c r="D12" s="4" t="s">
        <v>30</v>
      </c>
      <c r="E12" s="6">
        <f>F12+J12</f>
        <v>1050</v>
      </c>
      <c r="F12" s="6">
        <f t="shared" si="0"/>
        <v>1050</v>
      </c>
      <c r="G12" s="6"/>
      <c r="H12" s="6"/>
      <c r="I12" s="6">
        <v>1050</v>
      </c>
      <c r="J12" s="6"/>
      <c r="K12" s="9" t="s">
        <v>31</v>
      </c>
      <c r="L12" s="12"/>
    </row>
    <row r="13" spans="1:14" ht="39" customHeight="1" x14ac:dyDescent="0.15">
      <c r="A13" s="5">
        <v>8</v>
      </c>
      <c r="B13" s="30"/>
      <c r="C13" s="4" t="s">
        <v>32</v>
      </c>
      <c r="D13" s="4" t="s">
        <v>33</v>
      </c>
      <c r="E13" s="6">
        <f>F13+J13</f>
        <v>650</v>
      </c>
      <c r="F13" s="6">
        <f t="shared" si="0"/>
        <v>650</v>
      </c>
      <c r="G13" s="6"/>
      <c r="H13" s="6">
        <v>520</v>
      </c>
      <c r="I13" s="6">
        <v>130</v>
      </c>
      <c r="J13" s="6"/>
      <c r="K13" s="9" t="s">
        <v>75</v>
      </c>
      <c r="L13" s="3"/>
    </row>
    <row r="14" spans="1:14" ht="48" customHeight="1" x14ac:dyDescent="0.15">
      <c r="A14" s="5">
        <v>9</v>
      </c>
      <c r="B14" s="29"/>
      <c r="C14" s="4" t="s">
        <v>34</v>
      </c>
      <c r="D14" s="4" t="s">
        <v>14</v>
      </c>
      <c r="E14" s="6">
        <v>143</v>
      </c>
      <c r="F14" s="6">
        <f t="shared" si="0"/>
        <v>0</v>
      </c>
      <c r="G14" s="6"/>
      <c r="H14" s="6"/>
      <c r="I14" s="6"/>
      <c r="J14" s="6">
        <v>143</v>
      </c>
      <c r="K14" s="9" t="s">
        <v>87</v>
      </c>
    </row>
    <row r="15" spans="1:14" ht="24.95" customHeight="1" x14ac:dyDescent="0.15">
      <c r="A15" s="19" t="s">
        <v>35</v>
      </c>
      <c r="B15" s="20"/>
      <c r="C15" s="20"/>
      <c r="D15" s="21"/>
      <c r="E15" s="6">
        <f>SUM(E11:E14)</f>
        <v>3154.77</v>
      </c>
      <c r="F15" s="6">
        <f t="shared" si="0"/>
        <v>3011.77</v>
      </c>
      <c r="G15" s="6">
        <f>SUM(G11:G14)</f>
        <v>0</v>
      </c>
      <c r="H15" s="6">
        <f>SUM(H11:H14)</f>
        <v>520</v>
      </c>
      <c r="I15" s="6">
        <f>SUM(I11:I14)</f>
        <v>2491.77</v>
      </c>
      <c r="J15" s="6">
        <f>SUM(J11:J14)</f>
        <v>143</v>
      </c>
      <c r="K15" s="9"/>
    </row>
    <row r="16" spans="1:14" ht="62.1" customHeight="1" x14ac:dyDescent="0.15">
      <c r="A16" s="5">
        <v>10</v>
      </c>
      <c r="B16" s="28" t="s">
        <v>36</v>
      </c>
      <c r="C16" s="4" t="s">
        <v>37</v>
      </c>
      <c r="D16" s="4" t="s">
        <v>38</v>
      </c>
      <c r="E16" s="6">
        <f t="shared" ref="E16:E22" si="1">F16+J16</f>
        <v>6041.87</v>
      </c>
      <c r="F16" s="6">
        <f t="shared" si="0"/>
        <v>6041.87</v>
      </c>
      <c r="G16" s="6">
        <v>4337</v>
      </c>
      <c r="H16" s="6">
        <v>294</v>
      </c>
      <c r="I16" s="6">
        <f>1471.87-61</f>
        <v>1410.87</v>
      </c>
      <c r="J16" s="7"/>
      <c r="K16" s="9" t="s">
        <v>88</v>
      </c>
      <c r="L16" s="3" t="s">
        <v>39</v>
      </c>
      <c r="M16" s="3" t="s">
        <v>80</v>
      </c>
      <c r="N16" s="16"/>
    </row>
    <row r="17" spans="1:14" ht="33" customHeight="1" x14ac:dyDescent="0.15">
      <c r="A17" s="5">
        <v>11</v>
      </c>
      <c r="B17" s="30"/>
      <c r="C17" s="4" t="s">
        <v>40</v>
      </c>
      <c r="D17" s="4" t="s">
        <v>41</v>
      </c>
      <c r="E17" s="6">
        <f t="shared" si="1"/>
        <v>1650</v>
      </c>
      <c r="F17" s="6">
        <f t="shared" si="0"/>
        <v>1650</v>
      </c>
      <c r="G17" s="6"/>
      <c r="H17" s="6"/>
      <c r="I17" s="6">
        <v>1650</v>
      </c>
      <c r="J17" s="6"/>
      <c r="K17" s="11" t="s">
        <v>42</v>
      </c>
    </row>
    <row r="18" spans="1:14" ht="27.95" customHeight="1" x14ac:dyDescent="0.15">
      <c r="A18" s="5">
        <v>12</v>
      </c>
      <c r="B18" s="30"/>
      <c r="C18" s="4" t="s">
        <v>43</v>
      </c>
      <c r="D18" s="4" t="s">
        <v>33</v>
      </c>
      <c r="E18" s="6">
        <f t="shared" si="1"/>
        <v>1200</v>
      </c>
      <c r="F18" s="6">
        <f t="shared" si="0"/>
        <v>1200</v>
      </c>
      <c r="G18" s="6"/>
      <c r="H18" s="6">
        <v>900</v>
      </c>
      <c r="I18" s="6">
        <v>300</v>
      </c>
      <c r="J18" s="6"/>
      <c r="K18" s="11" t="s">
        <v>89</v>
      </c>
    </row>
    <row r="19" spans="1:14" ht="24.95" customHeight="1" x14ac:dyDescent="0.15">
      <c r="A19" s="5">
        <v>13</v>
      </c>
      <c r="B19" s="30"/>
      <c r="C19" s="4" t="s">
        <v>44</v>
      </c>
      <c r="D19" s="4" t="s">
        <v>83</v>
      </c>
      <c r="E19" s="6">
        <f t="shared" si="1"/>
        <v>64</v>
      </c>
      <c r="F19" s="6">
        <f t="shared" si="0"/>
        <v>64</v>
      </c>
      <c r="G19" s="6">
        <f>40+24</f>
        <v>64</v>
      </c>
      <c r="H19" s="6"/>
      <c r="I19" s="6"/>
      <c r="J19" s="6"/>
      <c r="K19" s="11" t="s">
        <v>94</v>
      </c>
      <c r="M19" s="3" t="s">
        <v>80</v>
      </c>
      <c r="N19" s="16"/>
    </row>
    <row r="20" spans="1:14" ht="24.95" customHeight="1" x14ac:dyDescent="0.15">
      <c r="A20" s="5">
        <v>14</v>
      </c>
      <c r="B20" s="30"/>
      <c r="C20" s="4" t="s">
        <v>45</v>
      </c>
      <c r="D20" s="4" t="s">
        <v>46</v>
      </c>
      <c r="E20" s="6">
        <f t="shared" si="1"/>
        <v>100</v>
      </c>
      <c r="F20" s="6">
        <f t="shared" si="0"/>
        <v>100</v>
      </c>
      <c r="G20" s="6">
        <v>100</v>
      </c>
      <c r="H20" s="6"/>
      <c r="I20" s="6"/>
      <c r="J20" s="6"/>
      <c r="K20" s="11" t="s">
        <v>47</v>
      </c>
      <c r="M20" s="3" t="s">
        <v>80</v>
      </c>
    </row>
    <row r="21" spans="1:14" ht="30.95" customHeight="1" x14ac:dyDescent="0.15">
      <c r="A21" s="5">
        <v>15</v>
      </c>
      <c r="B21" s="30"/>
      <c r="C21" s="4" t="s">
        <v>48</v>
      </c>
      <c r="D21" s="4" t="s">
        <v>14</v>
      </c>
      <c r="E21" s="6">
        <f t="shared" si="1"/>
        <v>68</v>
      </c>
      <c r="F21" s="6">
        <f t="shared" si="0"/>
        <v>68</v>
      </c>
      <c r="G21" s="6"/>
      <c r="H21" s="6"/>
      <c r="I21" s="6">
        <v>68</v>
      </c>
      <c r="J21" s="6"/>
      <c r="K21" s="9" t="s">
        <v>90</v>
      </c>
    </row>
    <row r="22" spans="1:14" ht="63.75" customHeight="1" x14ac:dyDescent="0.15">
      <c r="A22" s="5">
        <v>16</v>
      </c>
      <c r="B22" s="29"/>
      <c r="C22" s="4" t="s">
        <v>49</v>
      </c>
      <c r="D22" s="4" t="s">
        <v>50</v>
      </c>
      <c r="E22" s="6">
        <f t="shared" si="1"/>
        <v>352.00800000000004</v>
      </c>
      <c r="F22" s="6">
        <f t="shared" si="0"/>
        <v>37.00800000000001</v>
      </c>
      <c r="G22" s="6"/>
      <c r="H22" s="6"/>
      <c r="I22" s="6">
        <f>193.008-156</f>
        <v>37.00800000000001</v>
      </c>
      <c r="J22" s="6">
        <f>159+156</f>
        <v>315</v>
      </c>
      <c r="K22" s="9" t="s">
        <v>84</v>
      </c>
    </row>
    <row r="23" spans="1:14" ht="24.95" customHeight="1" x14ac:dyDescent="0.15">
      <c r="A23" s="19" t="s">
        <v>51</v>
      </c>
      <c r="B23" s="20"/>
      <c r="C23" s="20"/>
      <c r="D23" s="21"/>
      <c r="E23" s="6">
        <f>SUM(E16:E22)</f>
        <v>9475.8779999999988</v>
      </c>
      <c r="F23" s="6">
        <f t="shared" si="0"/>
        <v>9160.8780000000006</v>
      </c>
      <c r="G23" s="6">
        <f>SUM(G16:G22)</f>
        <v>4501</v>
      </c>
      <c r="H23" s="6">
        <f>SUM(H16:H22)</f>
        <v>1194</v>
      </c>
      <c r="I23" s="6">
        <f>SUM(I16:I22)</f>
        <v>3465.8779999999997</v>
      </c>
      <c r="J23" s="6">
        <f>SUM(J16:J22)</f>
        <v>315</v>
      </c>
      <c r="K23" s="9"/>
    </row>
    <row r="24" spans="1:14" ht="39.950000000000003" customHeight="1" x14ac:dyDescent="0.15">
      <c r="A24" s="5">
        <v>17</v>
      </c>
      <c r="B24" s="28" t="s">
        <v>52</v>
      </c>
      <c r="C24" s="4" t="s">
        <v>53</v>
      </c>
      <c r="D24" s="4" t="s">
        <v>54</v>
      </c>
      <c r="E24" s="6">
        <f>F24+J24</f>
        <v>411</v>
      </c>
      <c r="F24" s="6">
        <f t="shared" si="0"/>
        <v>411</v>
      </c>
      <c r="G24" s="6"/>
      <c r="H24" s="6"/>
      <c r="I24" s="6">
        <v>411</v>
      </c>
      <c r="J24" s="6"/>
      <c r="K24" s="9" t="s">
        <v>55</v>
      </c>
    </row>
    <row r="25" spans="1:14" ht="33" customHeight="1" x14ac:dyDescent="0.15">
      <c r="A25" s="5">
        <v>18</v>
      </c>
      <c r="B25" s="30"/>
      <c r="C25" s="4" t="s">
        <v>56</v>
      </c>
      <c r="D25" s="4" t="s">
        <v>17</v>
      </c>
      <c r="E25" s="6">
        <f>F25+J25</f>
        <v>597.85</v>
      </c>
      <c r="F25" s="6">
        <f t="shared" si="0"/>
        <v>597.85</v>
      </c>
      <c r="G25" s="6"/>
      <c r="H25" s="6"/>
      <c r="I25" s="6">
        <f>437.85+160</f>
        <v>597.85</v>
      </c>
      <c r="J25" s="6"/>
      <c r="K25" s="9" t="s">
        <v>57</v>
      </c>
    </row>
    <row r="26" spans="1:14" ht="30" customHeight="1" x14ac:dyDescent="0.15">
      <c r="A26" s="5">
        <v>19</v>
      </c>
      <c r="B26" s="30"/>
      <c r="C26" s="4" t="s">
        <v>58</v>
      </c>
      <c r="D26" s="4" t="s">
        <v>14</v>
      </c>
      <c r="E26" s="6">
        <f>F26+J26</f>
        <v>20</v>
      </c>
      <c r="F26" s="6">
        <f t="shared" si="0"/>
        <v>20</v>
      </c>
      <c r="G26" s="6"/>
      <c r="H26" s="6"/>
      <c r="I26" s="6">
        <v>20</v>
      </c>
      <c r="J26" s="6"/>
      <c r="K26" s="9" t="s">
        <v>91</v>
      </c>
    </row>
    <row r="27" spans="1:14" ht="20.100000000000001" customHeight="1" x14ac:dyDescent="0.15">
      <c r="A27" s="5">
        <v>20</v>
      </c>
      <c r="B27" s="30"/>
      <c r="C27" s="6" t="s">
        <v>59</v>
      </c>
      <c r="D27" s="6" t="s">
        <v>60</v>
      </c>
      <c r="E27" s="6">
        <f>F27+J27</f>
        <v>7849.3600000000006</v>
      </c>
      <c r="F27" s="6">
        <f t="shared" si="0"/>
        <v>7849.3600000000006</v>
      </c>
      <c r="G27" s="6"/>
      <c r="H27" s="6">
        <v>4147</v>
      </c>
      <c r="I27" s="6">
        <v>3702.36</v>
      </c>
      <c r="J27" s="6"/>
      <c r="K27" s="8"/>
    </row>
    <row r="28" spans="1:14" ht="24.95" customHeight="1" x14ac:dyDescent="0.15">
      <c r="A28" s="5">
        <v>21</v>
      </c>
      <c r="B28" s="29"/>
      <c r="C28" s="6" t="s">
        <v>61</v>
      </c>
      <c r="D28" s="6" t="s">
        <v>62</v>
      </c>
      <c r="E28" s="6">
        <f>F28+J28</f>
        <v>143.6</v>
      </c>
      <c r="F28" s="6">
        <f t="shared" si="0"/>
        <v>143.6</v>
      </c>
      <c r="G28" s="6"/>
      <c r="H28" s="6"/>
      <c r="I28" s="6">
        <v>143.6</v>
      </c>
      <c r="J28" s="6"/>
      <c r="K28" s="9" t="s">
        <v>96</v>
      </c>
    </row>
    <row r="29" spans="1:14" ht="24.95" customHeight="1" x14ac:dyDescent="0.15">
      <c r="A29" s="19" t="s">
        <v>63</v>
      </c>
      <c r="B29" s="20"/>
      <c r="C29" s="20"/>
      <c r="D29" s="21"/>
      <c r="E29" s="6">
        <f>SUM(E24:E28)</f>
        <v>9021.8100000000013</v>
      </c>
      <c r="F29" s="6">
        <f t="shared" si="0"/>
        <v>9021.8100000000013</v>
      </c>
      <c r="G29" s="6">
        <f t="shared" ref="G29:J29" si="2">SUM(G24:G28)</f>
        <v>0</v>
      </c>
      <c r="H29" s="6">
        <f t="shared" si="2"/>
        <v>4147</v>
      </c>
      <c r="I29" s="6">
        <f>SUM(I24:I28)</f>
        <v>4874.8100000000004</v>
      </c>
      <c r="J29" s="6">
        <f t="shared" si="2"/>
        <v>0</v>
      </c>
      <c r="K29" s="8"/>
    </row>
    <row r="30" spans="1:14" ht="56.1" customHeight="1" x14ac:dyDescent="0.15">
      <c r="A30" s="5">
        <v>22</v>
      </c>
      <c r="B30" s="28" t="s">
        <v>64</v>
      </c>
      <c r="C30" s="4" t="s">
        <v>65</v>
      </c>
      <c r="D30" s="4" t="s">
        <v>14</v>
      </c>
      <c r="E30" s="6">
        <f t="shared" ref="E30:E35" si="3">F30+J30</f>
        <v>123</v>
      </c>
      <c r="F30" s="6">
        <f t="shared" si="0"/>
        <v>123</v>
      </c>
      <c r="G30" s="6">
        <v>44</v>
      </c>
      <c r="H30" s="6">
        <v>4</v>
      </c>
      <c r="I30" s="6">
        <v>75</v>
      </c>
      <c r="J30" s="6"/>
      <c r="K30" s="11" t="s">
        <v>92</v>
      </c>
      <c r="M30" s="3" t="s">
        <v>80</v>
      </c>
      <c r="N30" s="16"/>
    </row>
    <row r="31" spans="1:14" ht="60" customHeight="1" x14ac:dyDescent="0.15">
      <c r="A31" s="5">
        <v>23</v>
      </c>
      <c r="B31" s="30"/>
      <c r="C31" s="4" t="s">
        <v>66</v>
      </c>
      <c r="D31" s="4" t="s">
        <v>14</v>
      </c>
      <c r="E31" s="6">
        <f t="shared" si="3"/>
        <v>269.39999999999998</v>
      </c>
      <c r="F31" s="6">
        <f t="shared" si="0"/>
        <v>269.39999999999998</v>
      </c>
      <c r="G31" s="6"/>
      <c r="H31" s="6"/>
      <c r="I31" s="6">
        <v>269.39999999999998</v>
      </c>
      <c r="J31" s="6"/>
      <c r="K31" s="9" t="s">
        <v>93</v>
      </c>
    </row>
    <row r="32" spans="1:14" s="3" customFormat="1" ht="29.1" customHeight="1" x14ac:dyDescent="0.15">
      <c r="A32" s="15">
        <v>24</v>
      </c>
      <c r="B32" s="30"/>
      <c r="C32" s="14" t="s">
        <v>76</v>
      </c>
      <c r="D32" s="14" t="s">
        <v>14</v>
      </c>
      <c r="E32" s="6">
        <f t="shared" si="3"/>
        <v>30</v>
      </c>
      <c r="F32" s="6">
        <f t="shared" si="0"/>
        <v>30</v>
      </c>
      <c r="G32" s="6"/>
      <c r="H32" s="6">
        <v>30</v>
      </c>
      <c r="I32" s="6"/>
      <c r="J32" s="6"/>
      <c r="K32" s="9" t="s">
        <v>95</v>
      </c>
      <c r="N32" s="16"/>
    </row>
    <row r="33" spans="1:11" ht="29.1" customHeight="1" x14ac:dyDescent="0.15">
      <c r="A33" s="5">
        <v>25</v>
      </c>
      <c r="B33" s="30"/>
      <c r="C33" s="4" t="s">
        <v>67</v>
      </c>
      <c r="D33" s="4" t="s">
        <v>14</v>
      </c>
      <c r="E33" s="6">
        <f t="shared" si="3"/>
        <v>160</v>
      </c>
      <c r="F33" s="6">
        <f t="shared" si="0"/>
        <v>160</v>
      </c>
      <c r="G33" s="6"/>
      <c r="H33" s="6"/>
      <c r="I33" s="6">
        <v>160</v>
      </c>
      <c r="J33" s="6"/>
      <c r="K33" s="9" t="s">
        <v>68</v>
      </c>
    </row>
    <row r="34" spans="1:11" ht="20.100000000000001" customHeight="1" x14ac:dyDescent="0.15">
      <c r="A34" s="5">
        <v>26</v>
      </c>
      <c r="B34" s="30"/>
      <c r="C34" s="4" t="s">
        <v>69</v>
      </c>
      <c r="D34" s="4" t="s">
        <v>14</v>
      </c>
      <c r="E34" s="6">
        <f t="shared" si="3"/>
        <v>35</v>
      </c>
      <c r="F34" s="6">
        <f t="shared" si="0"/>
        <v>35</v>
      </c>
      <c r="G34" s="6"/>
      <c r="H34" s="6"/>
      <c r="I34" s="6">
        <v>35</v>
      </c>
      <c r="J34" s="6"/>
      <c r="K34" s="9" t="s">
        <v>70</v>
      </c>
    </row>
    <row r="35" spans="1:11" ht="36" customHeight="1" x14ac:dyDescent="0.15">
      <c r="A35" s="5">
        <v>27</v>
      </c>
      <c r="B35" s="29"/>
      <c r="C35" s="4" t="s">
        <v>71</v>
      </c>
      <c r="D35" s="4" t="s">
        <v>14</v>
      </c>
      <c r="E35" s="6">
        <f t="shared" si="3"/>
        <v>150</v>
      </c>
      <c r="F35" s="6">
        <f t="shared" si="0"/>
        <v>150</v>
      </c>
      <c r="G35" s="6"/>
      <c r="H35" s="7"/>
      <c r="I35" s="6">
        <v>150</v>
      </c>
      <c r="J35" s="6"/>
      <c r="K35" s="9" t="s">
        <v>72</v>
      </c>
    </row>
    <row r="36" spans="1:11" ht="24.95" customHeight="1" x14ac:dyDescent="0.15">
      <c r="A36" s="27" t="s">
        <v>74</v>
      </c>
      <c r="B36" s="27"/>
      <c r="C36" s="27"/>
      <c r="D36" s="27"/>
      <c r="E36" s="6">
        <f>SUM(E30:E35)</f>
        <v>767.4</v>
      </c>
      <c r="F36" s="6">
        <f t="shared" si="0"/>
        <v>767.4</v>
      </c>
      <c r="G36" s="6">
        <f>SUM(G30:G35)</f>
        <v>44</v>
      </c>
      <c r="H36" s="6">
        <f>SUM(H30:H35)</f>
        <v>34</v>
      </c>
      <c r="I36" s="6">
        <f>SUM(I30:I35)</f>
        <v>689.4</v>
      </c>
      <c r="J36" s="6">
        <f>SUM(J30:J35)</f>
        <v>0</v>
      </c>
      <c r="K36" s="8"/>
    </row>
    <row r="37" spans="1:11" ht="24.95" customHeight="1" x14ac:dyDescent="0.15">
      <c r="A37" s="27" t="s">
        <v>73</v>
      </c>
      <c r="B37" s="27"/>
      <c r="C37" s="27"/>
      <c r="D37" s="27"/>
      <c r="E37" s="13">
        <f>E36+E29+E23+E15+E10</f>
        <v>26827.678</v>
      </c>
      <c r="F37" s="6">
        <f>SUM(G37:I37)</f>
        <v>26213.484</v>
      </c>
      <c r="G37" s="13">
        <f>G36+G29+G23+G15+G10</f>
        <v>4545</v>
      </c>
      <c r="H37" s="13">
        <f>H36+H29+H23+H15+H10</f>
        <v>6080</v>
      </c>
      <c r="I37" s="13">
        <f>I36+I29+I23+I15+I10</f>
        <v>15588.484</v>
      </c>
      <c r="J37" s="13">
        <f>J36+J29+J23+J15+J10</f>
        <v>614.19399999999996</v>
      </c>
      <c r="K37" s="8"/>
    </row>
    <row r="38" spans="1:11" hidden="1" x14ac:dyDescent="0.15">
      <c r="E38" s="1">
        <v>25340</v>
      </c>
      <c r="G38" s="3">
        <f>G37+H37</f>
        <v>10625</v>
      </c>
    </row>
    <row r="39" spans="1:11" hidden="1" x14ac:dyDescent="0.15">
      <c r="E39" s="1">
        <f>E37-E38</f>
        <v>1487.6779999999999</v>
      </c>
    </row>
    <row r="40" spans="1:11" hidden="1" x14ac:dyDescent="0.15"/>
    <row r="41" spans="1:11" hidden="1" x14ac:dyDescent="0.15">
      <c r="D41" s="1" t="s">
        <v>82</v>
      </c>
      <c r="E41" s="1">
        <v>26712.678</v>
      </c>
      <c r="G41" s="3">
        <v>10510</v>
      </c>
    </row>
    <row r="42" spans="1:11" hidden="1" x14ac:dyDescent="0.15">
      <c r="E42" s="1">
        <f>E37-E41</f>
        <v>115</v>
      </c>
      <c r="G42" s="3">
        <f>G38-G41</f>
        <v>115</v>
      </c>
    </row>
    <row r="43" spans="1:11" hidden="1" x14ac:dyDescent="0.15"/>
  </sheetData>
  <mergeCells count="21">
    <mergeCell ref="A23:D23"/>
    <mergeCell ref="A29:D29"/>
    <mergeCell ref="A36:D36"/>
    <mergeCell ref="A37:D37"/>
    <mergeCell ref="A3:A4"/>
    <mergeCell ref="B3:B4"/>
    <mergeCell ref="B5:B9"/>
    <mergeCell ref="B11:B14"/>
    <mergeCell ref="B16:B22"/>
    <mergeCell ref="B24:B28"/>
    <mergeCell ref="B30:B35"/>
    <mergeCell ref="C3:C4"/>
    <mergeCell ref="D3:D4"/>
    <mergeCell ref="A1:K1"/>
    <mergeCell ref="A2:K2"/>
    <mergeCell ref="A10:D10"/>
    <mergeCell ref="A15:D15"/>
    <mergeCell ref="E3:E4"/>
    <mergeCell ref="J3:J4"/>
    <mergeCell ref="K3:K4"/>
    <mergeCell ref="F3:I3"/>
  </mergeCells>
  <phoneticPr fontId="5" type="noConversion"/>
  <printOptions horizontalCentered="1"/>
  <pageMargins left="0.31458333333333299" right="0.31458333333333299" top="0.78680555555555598" bottom="0.55069444444444404" header="0.31458333333333299" footer="0.31458333333333299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分类 打印版</vt:lpstr>
      <vt:lpstr>'分类 打印版'!Print_Area</vt:lpstr>
      <vt:lpstr>'分类 打印版'!Print_Titles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Note 4</dc:creator>
  <cp:lastModifiedBy>Administrator</cp:lastModifiedBy>
  <cp:lastPrinted>2020-05-12T08:38:42Z</cp:lastPrinted>
  <dcterms:created xsi:type="dcterms:W3CDTF">2020-01-06T03:01:00Z</dcterms:created>
  <dcterms:modified xsi:type="dcterms:W3CDTF">2020-05-14T02:41:26Z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